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df91cf444bf39f2/Documents/Tanja/Resources/"/>
    </mc:Choice>
  </mc:AlternateContent>
  <xr:revisionPtr revIDLastSave="36" documentId="8_{450AC363-4F58-BA46-8C5B-1600D2F45023}" xr6:coauthVersionLast="47" xr6:coauthVersionMax="47" xr10:uidLastSave="{2F0A8060-889A-46B2-861F-E883A0C6A484}"/>
  <bookViews>
    <workbookView xWindow="-108" yWindow="-108" windowWidth="23256" windowHeight="12576" xr2:uid="{00000000-000D-0000-FFFF-FFFF00000000}"/>
  </bookViews>
  <sheets>
    <sheet name="Property Analysis" sheetId="1" r:id="rId1"/>
  </sheets>
  <definedNames>
    <definedName name="d44_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4" i="1" l="1"/>
  <c r="M36" i="1"/>
  <c r="D36" i="1"/>
  <c r="D35" i="1"/>
  <c r="G30" i="1"/>
  <c r="K21" i="1" s="1"/>
  <c r="M21" i="1" s="1"/>
  <c r="D30" i="1"/>
  <c r="D32" i="1" s="1"/>
  <c r="G27" i="1"/>
  <c r="G23" i="1"/>
  <c r="G35" i="1" s="1"/>
  <c r="K20" i="1"/>
  <c r="M20" i="1" s="1"/>
  <c r="K19" i="1"/>
  <c r="M19" i="1" s="1"/>
  <c r="K18" i="1"/>
  <c r="M18" i="1" s="1"/>
  <c r="K17" i="1"/>
  <c r="M17" i="1" s="1"/>
  <c r="K16" i="1"/>
  <c r="M16" i="1" s="1"/>
  <c r="G14" i="1"/>
  <c r="D13" i="1"/>
  <c r="K12" i="1" l="1"/>
  <c r="M12" i="1" s="1"/>
  <c r="D37" i="1"/>
  <c r="D38" i="1" s="1"/>
  <c r="K24" i="1"/>
  <c r="K25" i="1" l="1"/>
  <c r="L25" i="1" s="1"/>
  <c r="L24" i="1"/>
  <c r="K34" i="1"/>
  <c r="L34" i="1" s="1"/>
  <c r="K26" i="1" l="1"/>
  <c r="K29" i="1" l="1"/>
  <c r="K41" i="1"/>
  <c r="L41" i="1" s="1"/>
  <c r="K31" i="1"/>
  <c r="L31" i="1" s="1"/>
  <c r="L26" i="1"/>
  <c r="K33" i="1"/>
  <c r="L33" i="1" s="1"/>
  <c r="K32" i="1"/>
  <c r="L32" i="1" s="1"/>
  <c r="K30" i="1"/>
  <c r="L30" i="1" s="1"/>
  <c r="K36" i="1" l="1"/>
  <c r="L29" i="1"/>
  <c r="L36" i="1" l="1"/>
  <c r="K48" i="1"/>
  <c r="K47" i="1"/>
  <c r="L47" i="1" s="1"/>
  <c r="K51" i="1"/>
  <c r="L51" i="1" s="1"/>
  <c r="K13" i="1" s="1"/>
  <c r="M13" i="1" s="1"/>
  <c r="K14" i="1" l="1"/>
  <c r="M14" i="1" s="1"/>
  <c r="L48" i="1"/>
  <c r="K15" i="1" s="1"/>
  <c r="M15" i="1" s="1"/>
</calcChain>
</file>

<file path=xl/sharedStrings.xml><?xml version="1.0" encoding="utf-8"?>
<sst xmlns="http://schemas.openxmlformats.org/spreadsheetml/2006/main" count="120" uniqueCount="101">
  <si>
    <t>Property</t>
  </si>
  <si>
    <t>Street</t>
  </si>
  <si>
    <t>City</t>
  </si>
  <si>
    <t>State</t>
  </si>
  <si>
    <t>Zip</t>
  </si>
  <si>
    <t>Listing</t>
  </si>
  <si>
    <t>Offer</t>
  </si>
  <si>
    <t>Purchase Decision</t>
  </si>
  <si>
    <t>List Price</t>
  </si>
  <si>
    <t>Offer Price</t>
  </si>
  <si>
    <t>Metrics</t>
  </si>
  <si>
    <t>Proforma</t>
  </si>
  <si>
    <t>Target</t>
  </si>
  <si>
    <t>Decision</t>
  </si>
  <si>
    <t>List Date</t>
  </si>
  <si>
    <t>Max Bid</t>
  </si>
  <si>
    <t>Discount To ARV</t>
  </si>
  <si>
    <t>DOM</t>
  </si>
  <si>
    <t>% of Max Bid</t>
  </si>
  <si>
    <t>Cap Rate</t>
  </si>
  <si>
    <t>Source</t>
  </si>
  <si>
    <t>Roofstock</t>
  </si>
  <si>
    <t>% of Listing</t>
  </si>
  <si>
    <t>Monthly Cashflow</t>
  </si>
  <si>
    <t>Cash on Cash</t>
  </si>
  <si>
    <t>After Repair Value</t>
  </si>
  <si>
    <t>Neighborhood</t>
  </si>
  <si>
    <t>Bed</t>
  </si>
  <si>
    <t>Bed Count</t>
  </si>
  <si>
    <t>Bath</t>
  </si>
  <si>
    <t>Zestimate</t>
  </si>
  <si>
    <t>Bath Count</t>
  </si>
  <si>
    <t>Square footage</t>
  </si>
  <si>
    <t>Other Source</t>
  </si>
  <si>
    <t>Square Feet</t>
  </si>
  <si>
    <t>Lot</t>
  </si>
  <si>
    <t>Lender Appraisal</t>
  </si>
  <si>
    <t>Maximum Purchase Price</t>
  </si>
  <si>
    <t>Year Built</t>
  </si>
  <si>
    <t>Rent</t>
  </si>
  <si>
    <t>Capital Expenditures</t>
  </si>
  <si>
    <t>Area</t>
  </si>
  <si>
    <t>Best Guess</t>
  </si>
  <si>
    <t>Income</t>
  </si>
  <si>
    <t>Month</t>
  </si>
  <si>
    <t>Annual</t>
  </si>
  <si>
    <t>Assumption</t>
  </si>
  <si>
    <t>Pro Forma</t>
  </si>
  <si>
    <t>Cumulative School</t>
  </si>
  <si>
    <t>Budget</t>
  </si>
  <si>
    <t>Vacancy Factor</t>
  </si>
  <si>
    <t>Actual</t>
  </si>
  <si>
    <t>Expected Rent</t>
  </si>
  <si>
    <t>Lending</t>
  </si>
  <si>
    <t>Cap Ex Delta</t>
  </si>
  <si>
    <t>APR</t>
  </si>
  <si>
    <t>Expenses</t>
  </si>
  <si>
    <t>Assumption (% effective rent)</t>
  </si>
  <si>
    <t>Loan to Cost</t>
  </si>
  <si>
    <t>Prop Taxes</t>
  </si>
  <si>
    <t>Loan Amount (no fees)</t>
  </si>
  <si>
    <t>PM Fees</t>
  </si>
  <si>
    <t>Loan Fees</t>
  </si>
  <si>
    <t>Market Rent</t>
  </si>
  <si>
    <t>Leasing Fee</t>
  </si>
  <si>
    <t>Loan Amount (with loan fees)</t>
  </si>
  <si>
    <t>Rent Actual</t>
  </si>
  <si>
    <t>Prop Insurance</t>
  </si>
  <si>
    <t>Repairs &amp; Maint</t>
  </si>
  <si>
    <t>Cost To Close</t>
  </si>
  <si>
    <t>Equity</t>
  </si>
  <si>
    <t>Cap Ex Reserve</t>
  </si>
  <si>
    <t>Down Payment</t>
  </si>
  <si>
    <t>Immediate</t>
  </si>
  <si>
    <t>Other/Misc</t>
  </si>
  <si>
    <t>Closing Costs</t>
  </si>
  <si>
    <t>Value Appreciation</t>
  </si>
  <si>
    <t>Total</t>
  </si>
  <si>
    <t>Cap Ex</t>
  </si>
  <si>
    <t>Rent Growth</t>
  </si>
  <si>
    <t>Initial Investment</t>
  </si>
  <si>
    <t>Occupancy</t>
  </si>
  <si>
    <t>Links</t>
  </si>
  <si>
    <t>Status</t>
  </si>
  <si>
    <t>Vacant</t>
  </si>
  <si>
    <t>Reserves</t>
  </si>
  <si>
    <t>RS URL</t>
  </si>
  <si>
    <t>End of Lease</t>
  </si>
  <si>
    <t>Turn Reserves</t>
  </si>
  <si>
    <t>ZL URL</t>
  </si>
  <si>
    <t>Debt Servicing</t>
  </si>
  <si>
    <t>Appreciation / Equity</t>
  </si>
  <si>
    <t>Mortgage</t>
  </si>
  <si>
    <t>Cash Flow</t>
  </si>
  <si>
    <t>Assumptions</t>
  </si>
  <si>
    <t>Unlevered CF</t>
  </si>
  <si>
    <t>Income - Expenses</t>
  </si>
  <si>
    <t>Levered CF</t>
  </si>
  <si>
    <t>Income - Expenses - Debt Servicing</t>
  </si>
  <si>
    <t>Net Operating Income</t>
  </si>
  <si>
    <t>Mortgage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</si>
</sst>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\$#,##0;\(\$#,##0\)"/>
    <numFmt numFmtId="165" formatCode="&quot;$&quot;#,##0"/>
    <numFmt numFmtId="166" formatCode="m/d/yyyy"/>
    <numFmt numFmtId="167" formatCode="0.0%"/>
    <numFmt numFmtId="168" formatCode="\$#,##0.00"/>
    <numFmt numFmtId="169" formatCode="0.0"/>
    <numFmt numFmtId="170" formatCode="&quot;$&quot;#,##0.00"/>
    <numFmt numFmtId="171" formatCode="\$#,##0"/>
    <numFmt numFmtId="172" formatCode="\$#,##0.00;\(\$#,##0.00\)"/>
  </numFmts>
  <fonts count="33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name val="Arial"/>
      <family val="2"/>
    </font>
    <font>
      <b/>
      <sz val="10"/>
      <color rgb="FFFF7B0F"/>
      <name val="Arial"/>
      <family val="2"/>
    </font>
    <font>
      <b/>
      <sz val="10"/>
      <color rgb="FFFF7B0F"/>
      <name val="Arial"/>
      <family val="2"/>
    </font>
    <font>
      <b/>
      <i/>
      <sz val="10"/>
      <color rgb="FF000000"/>
      <name val="Arial"/>
      <family val="2"/>
    </font>
    <font>
      <b/>
      <i/>
      <sz val="10"/>
      <color rgb="FFFFFFFF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name val="Arial"/>
      <family val="2"/>
    </font>
    <font>
      <sz val="10"/>
      <color rgb="FFFF7B0F"/>
      <name val="Arial"/>
      <family val="2"/>
    </font>
    <font>
      <sz val="10"/>
      <color rgb="FF30C28A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7B0F"/>
      <name val="Arial"/>
      <family val="2"/>
    </font>
    <font>
      <b/>
      <sz val="10"/>
      <color rgb="FF30C28A"/>
      <name val="Arial"/>
      <family val="2"/>
    </font>
    <font>
      <i/>
      <sz val="10"/>
      <name val="Arial"/>
      <family val="2"/>
    </font>
    <font>
      <sz val="10"/>
      <color rgb="FF008000"/>
      <name val="Arial"/>
      <family val="2"/>
    </font>
    <font>
      <u/>
      <sz val="10"/>
      <color theme="10"/>
      <name val="Arial"/>
    </font>
  </fonts>
  <fills count="10">
    <fill>
      <patternFill patternType="none"/>
    </fill>
    <fill>
      <patternFill patternType="gray125"/>
    </fill>
    <fill>
      <patternFill patternType="solid">
        <fgColor rgb="FF30C28A"/>
        <bgColor rgb="FF30C28A"/>
      </patternFill>
    </fill>
    <fill>
      <patternFill patternType="solid">
        <fgColor rgb="FFFFD5B3"/>
        <bgColor rgb="FFFFD5B3"/>
      </patternFill>
    </fill>
    <fill>
      <patternFill patternType="solid">
        <fgColor rgb="FF172948"/>
        <bgColor rgb="FF172948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  <fill>
      <patternFill patternType="solid">
        <fgColor rgb="FFFF7B0F"/>
        <bgColor rgb="FFFF7B0F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thick">
        <color rgb="FF172948"/>
      </left>
      <right/>
      <top style="thick">
        <color rgb="FF172948"/>
      </top>
      <bottom/>
      <diagonal/>
    </border>
    <border>
      <left/>
      <right/>
      <top style="thick">
        <color rgb="FF172948"/>
      </top>
      <bottom/>
      <diagonal/>
    </border>
    <border>
      <left/>
      <right style="thick">
        <color rgb="FF172948"/>
      </right>
      <top style="thick">
        <color rgb="FF172948"/>
      </top>
      <bottom/>
      <diagonal/>
    </border>
    <border>
      <left style="thick">
        <color rgb="FF172948"/>
      </left>
      <right/>
      <top/>
      <bottom/>
      <diagonal/>
    </border>
    <border>
      <left/>
      <right style="thick">
        <color rgb="FF172948"/>
      </right>
      <top/>
      <bottom/>
      <diagonal/>
    </border>
    <border>
      <left style="thick">
        <color rgb="FF172948"/>
      </left>
      <right/>
      <top/>
      <bottom style="thick">
        <color rgb="FF172948"/>
      </bottom>
      <diagonal/>
    </border>
    <border>
      <left/>
      <right/>
      <top/>
      <bottom style="thick">
        <color rgb="FF172948"/>
      </bottom>
      <diagonal/>
    </border>
    <border>
      <left/>
      <right style="thick">
        <color rgb="FF172948"/>
      </right>
      <top/>
      <bottom style="thick">
        <color rgb="FF172948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172948"/>
      </left>
      <right style="thin">
        <color rgb="FF000000"/>
      </right>
      <top style="thick">
        <color rgb="FF172948"/>
      </top>
      <bottom style="thin">
        <color rgb="FF000000"/>
      </bottom>
      <diagonal/>
    </border>
    <border>
      <left style="thin">
        <color rgb="FF000000"/>
      </left>
      <right style="thick">
        <color rgb="FF172948"/>
      </right>
      <top style="thick">
        <color rgb="FF172948"/>
      </top>
      <bottom style="thin">
        <color rgb="FF000000"/>
      </bottom>
      <diagonal/>
    </border>
    <border>
      <left style="thick">
        <color rgb="FF172948"/>
      </left>
      <right/>
      <top style="thick">
        <color rgb="FF172948"/>
      </top>
      <bottom style="thin">
        <color rgb="FF000000"/>
      </bottom>
      <diagonal/>
    </border>
    <border>
      <left style="thick">
        <color rgb="FF30C28A"/>
      </left>
      <right style="thick">
        <color rgb="FF30C28A"/>
      </right>
      <top style="thick">
        <color rgb="FF30C28A"/>
      </top>
      <bottom style="thick">
        <color rgb="FF30C28A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17294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17294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172948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172948"/>
      </left>
      <right style="thin">
        <color rgb="FF000000"/>
      </right>
      <top style="thin">
        <color rgb="FF000000"/>
      </top>
      <bottom style="thick">
        <color rgb="FF172948"/>
      </bottom>
      <diagonal/>
    </border>
    <border>
      <left style="thin">
        <color rgb="FF000000"/>
      </left>
      <right style="thick">
        <color rgb="FF172948"/>
      </right>
      <top style="thin">
        <color rgb="FF000000"/>
      </top>
      <bottom style="thick">
        <color rgb="FF172948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17294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172948"/>
      </bottom>
      <diagonal/>
    </border>
    <border>
      <left style="thick">
        <color rgb="FF30C28A"/>
      </left>
      <right style="thick">
        <color rgb="FF30C28A"/>
      </right>
      <top style="thick">
        <color rgb="FF30C28A"/>
      </top>
      <bottom/>
      <diagonal/>
    </border>
    <border>
      <left style="thick">
        <color rgb="FF172948"/>
      </left>
      <right/>
      <top style="thin">
        <color rgb="FF000000"/>
      </top>
      <bottom style="thin">
        <color rgb="FF000000"/>
      </bottom>
      <diagonal/>
    </border>
    <border>
      <left style="thick">
        <color rgb="FF172948"/>
      </left>
      <right style="thin">
        <color rgb="FF000000"/>
      </right>
      <top style="thick">
        <color rgb="FF172948"/>
      </top>
      <bottom/>
      <diagonal/>
    </border>
    <border>
      <left style="thin">
        <color rgb="FF000000"/>
      </left>
      <right style="thick">
        <color rgb="FF172948"/>
      </right>
      <top style="thick">
        <color rgb="FF172948"/>
      </top>
      <bottom/>
      <diagonal/>
    </border>
    <border>
      <left/>
      <right style="thin">
        <color rgb="FF000000"/>
      </right>
      <top style="thick">
        <color rgb="FF172948"/>
      </top>
      <bottom/>
      <diagonal/>
    </border>
    <border>
      <left style="thin">
        <color rgb="FF000000"/>
      </left>
      <right style="thin">
        <color rgb="FF000000"/>
      </right>
      <top style="thick">
        <color rgb="FF172948"/>
      </top>
      <bottom/>
      <diagonal/>
    </border>
    <border>
      <left style="thin">
        <color rgb="FF000000"/>
      </left>
      <right/>
      <top style="thick">
        <color rgb="FF172948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87"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center"/>
    </xf>
    <xf numFmtId="49" fontId="6" fillId="3" borderId="9" xfId="0" applyNumberFormat="1" applyFont="1" applyFill="1" applyBorder="1" applyAlignment="1">
      <alignment horizontal="center" wrapText="1"/>
    </xf>
    <xf numFmtId="49" fontId="7" fillId="3" borderId="9" xfId="0" applyNumberFormat="1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3" xfId="0" applyFont="1" applyBorder="1" applyAlignment="1">
      <alignment horizontal="left"/>
    </xf>
    <xf numFmtId="164" fontId="16" fillId="5" borderId="14" xfId="0" applyNumberFormat="1" applyFont="1" applyFill="1" applyBorder="1" applyAlignment="1">
      <alignment horizontal="left"/>
    </xf>
    <xf numFmtId="0" fontId="17" fillId="0" borderId="15" xfId="0" applyFont="1" applyBorder="1" applyAlignment="1">
      <alignment horizontal="left"/>
    </xf>
    <xf numFmtId="165" fontId="17" fillId="5" borderId="16" xfId="0" applyNumberFormat="1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19" fillId="0" borderId="17" xfId="0" applyFont="1" applyBorder="1" applyAlignment="1">
      <alignment horizontal="left" wrapText="1"/>
    </xf>
    <xf numFmtId="0" fontId="19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" fillId="0" borderId="18" xfId="0" applyFont="1" applyBorder="1" applyAlignment="1">
      <alignment horizontal="left"/>
    </xf>
    <xf numFmtId="166" fontId="17" fillId="5" borderId="19" xfId="0" applyNumberFormat="1" applyFont="1" applyFill="1" applyBorder="1" applyAlignment="1">
      <alignment horizontal="left"/>
    </xf>
    <xf numFmtId="0" fontId="2" fillId="0" borderId="18" xfId="0" applyFont="1" applyBorder="1" applyAlignment="1">
      <alignment horizontal="left" wrapText="1"/>
    </xf>
    <xf numFmtId="165" fontId="2" fillId="5" borderId="20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right" wrapText="1"/>
    </xf>
    <xf numFmtId="0" fontId="19" fillId="0" borderId="21" xfId="0" applyFont="1" applyBorder="1" applyAlignment="1">
      <alignment horizontal="left" wrapText="1"/>
    </xf>
    <xf numFmtId="167" fontId="2" fillId="0" borderId="22" xfId="0" applyNumberFormat="1" applyFont="1" applyBorder="1" applyAlignment="1">
      <alignment horizontal="center" vertical="center" wrapText="1"/>
    </xf>
    <xf numFmtId="10" fontId="2" fillId="0" borderId="22" xfId="0" applyNumberFormat="1" applyFont="1" applyBorder="1" applyAlignment="1">
      <alignment horizontal="center" vertical="center" wrapText="1"/>
    </xf>
    <xf numFmtId="168" fontId="1" fillId="2" borderId="23" xfId="0" applyNumberFormat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left"/>
    </xf>
    <xf numFmtId="0" fontId="19" fillId="0" borderId="24" xfId="0" applyFont="1" applyBorder="1" applyAlignment="1">
      <alignment horizontal="left" wrapText="1"/>
    </xf>
    <xf numFmtId="167" fontId="2" fillId="0" borderId="25" xfId="0" applyNumberFormat="1" applyFont="1" applyBorder="1" applyAlignment="1">
      <alignment horizontal="center" vertical="center" wrapText="1"/>
    </xf>
    <xf numFmtId="168" fontId="1" fillId="2" borderId="26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wrapText="1"/>
    </xf>
    <xf numFmtId="0" fontId="2" fillId="5" borderId="28" xfId="0" applyFont="1" applyFill="1" applyBorder="1" applyAlignment="1">
      <alignment wrapText="1"/>
    </xf>
    <xf numFmtId="0" fontId="2" fillId="0" borderId="27" xfId="0" applyFont="1" applyBorder="1" applyAlignment="1">
      <alignment horizontal="left" wrapText="1"/>
    </xf>
    <xf numFmtId="9" fontId="2" fillId="0" borderId="28" xfId="0" applyNumberFormat="1" applyFont="1" applyBorder="1" applyAlignment="1">
      <alignment horizontal="left" wrapText="1"/>
    </xf>
    <xf numFmtId="164" fontId="2" fillId="0" borderId="25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0" fontId="14" fillId="0" borderId="0" xfId="0" applyFont="1"/>
    <xf numFmtId="169" fontId="2" fillId="0" borderId="25" xfId="0" applyNumberFormat="1" applyFont="1" applyBorder="1" applyAlignment="1">
      <alignment horizontal="center" vertical="center" wrapText="1"/>
    </xf>
    <xf numFmtId="168" fontId="1" fillId="0" borderId="26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left"/>
    </xf>
    <xf numFmtId="0" fontId="17" fillId="5" borderId="14" xfId="0" applyFont="1" applyFill="1" applyBorder="1" applyAlignment="1">
      <alignment horizontal="left"/>
    </xf>
    <xf numFmtId="164" fontId="16" fillId="5" borderId="16" xfId="0" applyNumberFormat="1" applyFont="1" applyFill="1" applyBorder="1" applyAlignment="1">
      <alignment horizontal="left"/>
    </xf>
    <xf numFmtId="0" fontId="2" fillId="0" borderId="2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/>
    </xf>
    <xf numFmtId="0" fontId="17" fillId="5" borderId="19" xfId="0" applyFont="1" applyFill="1" applyBorder="1" applyAlignment="1">
      <alignment horizontal="left"/>
    </xf>
    <xf numFmtId="0" fontId="2" fillId="5" borderId="20" xfId="0" applyFont="1" applyFill="1" applyBorder="1" applyAlignment="1">
      <alignment horizontal="left" wrapText="1"/>
    </xf>
    <xf numFmtId="3" fontId="17" fillId="5" borderId="19" xfId="0" applyNumberFormat="1" applyFont="1" applyFill="1" applyBorder="1" applyAlignment="1">
      <alignment horizontal="left"/>
    </xf>
    <xf numFmtId="0" fontId="2" fillId="5" borderId="19" xfId="0" applyFont="1" applyFill="1" applyBorder="1" applyAlignment="1">
      <alignment horizontal="left" wrapText="1"/>
    </xf>
    <xf numFmtId="1" fontId="2" fillId="0" borderId="25" xfId="0" applyNumberFormat="1" applyFont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left" wrapText="1"/>
    </xf>
    <xf numFmtId="0" fontId="16" fillId="0" borderId="27" xfId="0" applyFont="1" applyBorder="1" applyAlignment="1">
      <alignment horizontal="left"/>
    </xf>
    <xf numFmtId="0" fontId="17" fillId="5" borderId="28" xfId="0" applyFont="1" applyFill="1" applyBorder="1" applyAlignment="1">
      <alignment horizontal="left"/>
    </xf>
    <xf numFmtId="0" fontId="19" fillId="0" borderId="29" xfId="0" applyFont="1" applyBorder="1" applyAlignment="1">
      <alignment horizontal="left" wrapText="1"/>
    </xf>
    <xf numFmtId="165" fontId="2" fillId="0" borderId="30" xfId="0" applyNumberFormat="1" applyFont="1" applyBorder="1" applyAlignment="1">
      <alignment horizontal="center" vertical="center" wrapText="1"/>
    </xf>
    <xf numFmtId="170" fontId="2" fillId="0" borderId="30" xfId="0" applyNumberFormat="1" applyFont="1" applyBorder="1" applyAlignment="1">
      <alignment horizontal="center" vertical="center" wrapText="1"/>
    </xf>
    <xf numFmtId="168" fontId="1" fillId="0" borderId="31" xfId="0" applyNumberFormat="1" applyFont="1" applyBorder="1" applyAlignment="1">
      <alignment horizontal="center" vertical="center"/>
    </xf>
    <xf numFmtId="0" fontId="5" fillId="7" borderId="15" xfId="0" applyFont="1" applyFill="1" applyBorder="1" applyAlignment="1">
      <alignment horizontal="left"/>
    </xf>
    <xf numFmtId="165" fontId="5" fillId="7" borderId="16" xfId="0" applyNumberFormat="1" applyFont="1" applyFill="1" applyBorder="1" applyAlignment="1">
      <alignment horizontal="left"/>
    </xf>
    <xf numFmtId="0" fontId="20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/>
    </xf>
    <xf numFmtId="171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left"/>
    </xf>
    <xf numFmtId="165" fontId="17" fillId="5" borderId="20" xfId="0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168" fontId="21" fillId="0" borderId="32" xfId="0" applyNumberFormat="1" applyFont="1" applyBorder="1" applyAlignment="1">
      <alignment horizontal="center" vertical="center"/>
    </xf>
    <xf numFmtId="171" fontId="2" fillId="0" borderId="32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left"/>
    </xf>
    <xf numFmtId="165" fontId="18" fillId="6" borderId="19" xfId="0" applyNumberFormat="1" applyFont="1" applyFill="1" applyBorder="1" applyAlignment="1">
      <alignment horizontal="left"/>
    </xf>
    <xf numFmtId="172" fontId="1" fillId="0" borderId="25" xfId="0" applyNumberFormat="1" applyFont="1" applyBorder="1" applyAlignment="1">
      <alignment horizontal="center" vertical="center"/>
    </xf>
    <xf numFmtId="171" fontId="1" fillId="0" borderId="25" xfId="0" applyNumberFormat="1" applyFont="1" applyBorder="1" applyAlignment="1">
      <alignment horizontal="center" vertical="center"/>
    </xf>
    <xf numFmtId="167" fontId="2" fillId="5" borderId="19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8" borderId="27" xfId="0" applyFont="1" applyFill="1" applyBorder="1" applyAlignment="1">
      <alignment horizontal="left" wrapText="1"/>
    </xf>
    <xf numFmtId="168" fontId="19" fillId="0" borderId="33" xfId="0" applyNumberFormat="1" applyFont="1" applyBorder="1" applyAlignment="1">
      <alignment horizontal="center" vertical="center" wrapText="1"/>
    </xf>
    <xf numFmtId="171" fontId="5" fillId="0" borderId="3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/>
    </xf>
    <xf numFmtId="165" fontId="1" fillId="0" borderId="28" xfId="0" applyNumberFormat="1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0" fontId="17" fillId="5" borderId="34" xfId="0" applyNumberFormat="1" applyFont="1" applyFill="1" applyBorder="1" applyAlignment="1">
      <alignment horizontal="left"/>
    </xf>
    <xf numFmtId="0" fontId="23" fillId="9" borderId="0" xfId="0" applyFont="1" applyFill="1" applyAlignment="1">
      <alignment horizontal="left"/>
    </xf>
    <xf numFmtId="171" fontId="12" fillId="0" borderId="0" xfId="0" applyNumberFormat="1" applyFont="1" applyAlignment="1">
      <alignment horizontal="center" vertical="center"/>
    </xf>
    <xf numFmtId="0" fontId="1" fillId="0" borderId="35" xfId="0" applyFont="1" applyBorder="1" applyAlignment="1">
      <alignment horizontal="left"/>
    </xf>
    <xf numFmtId="9" fontId="17" fillId="5" borderId="16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left"/>
    </xf>
    <xf numFmtId="172" fontId="1" fillId="0" borderId="22" xfId="0" applyNumberFormat="1" applyFont="1" applyBorder="1" applyAlignment="1">
      <alignment horizontal="center" vertical="center"/>
    </xf>
    <xf numFmtId="171" fontId="1" fillId="0" borderId="22" xfId="0" applyNumberFormat="1" applyFont="1" applyBorder="1" applyAlignment="1">
      <alignment horizontal="center" vertical="center"/>
    </xf>
    <xf numFmtId="167" fontId="2" fillId="5" borderId="23" xfId="0" applyNumberFormat="1" applyFont="1" applyFill="1" applyBorder="1" applyAlignment="1">
      <alignment horizontal="center" vertical="center" wrapText="1"/>
    </xf>
    <xf numFmtId="168" fontId="5" fillId="0" borderId="0" xfId="0" applyNumberFormat="1" applyFont="1"/>
    <xf numFmtId="164" fontId="1" fillId="0" borderId="20" xfId="0" applyNumberFormat="1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167" fontId="2" fillId="5" borderId="26" xfId="0" applyNumberFormat="1" applyFont="1" applyFill="1" applyBorder="1" applyAlignment="1">
      <alignment horizontal="center" vertical="center" wrapText="1"/>
    </xf>
    <xf numFmtId="0" fontId="19" fillId="0" borderId="0" xfId="0" applyFont="1"/>
    <xf numFmtId="164" fontId="1" fillId="0" borderId="19" xfId="0" applyNumberFormat="1" applyFont="1" applyBorder="1" applyAlignment="1">
      <alignment horizontal="left"/>
    </xf>
    <xf numFmtId="171" fontId="17" fillId="5" borderId="20" xfId="0" applyNumberFormat="1" applyFont="1" applyFill="1" applyBorder="1" applyAlignment="1">
      <alignment horizontal="left"/>
    </xf>
    <xf numFmtId="0" fontId="2" fillId="0" borderId="24" xfId="0" applyFont="1" applyBorder="1" applyAlignment="1">
      <alignment horizontal="left" wrapText="1"/>
    </xf>
    <xf numFmtId="164" fontId="1" fillId="0" borderId="28" xfId="0" applyNumberFormat="1" applyFont="1" applyBorder="1" applyAlignment="1">
      <alignment horizontal="left"/>
    </xf>
    <xf numFmtId="171" fontId="18" fillId="5" borderId="28" xfId="0" applyNumberFormat="1" applyFont="1" applyFill="1" applyBorder="1" applyAlignment="1">
      <alignment horizontal="left"/>
    </xf>
    <xf numFmtId="167" fontId="17" fillId="5" borderId="2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24" xfId="0" applyFont="1" applyBorder="1" applyAlignment="1">
      <alignment wrapText="1"/>
    </xf>
    <xf numFmtId="170" fontId="2" fillId="0" borderId="25" xfId="0" applyNumberFormat="1" applyFont="1" applyBorder="1" applyAlignment="1">
      <alignment horizontal="center" wrapText="1"/>
    </xf>
    <xf numFmtId="165" fontId="2" fillId="0" borderId="25" xfId="0" applyNumberFormat="1" applyFont="1" applyBorder="1" applyAlignment="1">
      <alignment horizontal="center" wrapText="1"/>
    </xf>
    <xf numFmtId="167" fontId="2" fillId="5" borderId="26" xfId="0" applyNumberFormat="1" applyFont="1" applyFill="1" applyBorder="1" applyAlignment="1">
      <alignment horizontal="center" wrapText="1"/>
    </xf>
    <xf numFmtId="164" fontId="1" fillId="0" borderId="14" xfId="0" applyNumberFormat="1" applyFont="1" applyBorder="1" applyAlignment="1">
      <alignment horizontal="left"/>
    </xf>
    <xf numFmtId="165" fontId="17" fillId="0" borderId="14" xfId="0" applyNumberFormat="1" applyFont="1" applyBorder="1" applyAlignment="1">
      <alignment horizontal="left"/>
    </xf>
    <xf numFmtId="170" fontId="2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64" fontId="17" fillId="0" borderId="19" xfId="0" applyNumberFormat="1" applyFont="1" applyBorder="1" applyAlignment="1">
      <alignment horizontal="left"/>
    </xf>
    <xf numFmtId="0" fontId="19" fillId="0" borderId="0" xfId="0" applyFont="1" applyAlignment="1">
      <alignment horizontal="center" wrapText="1"/>
    </xf>
    <xf numFmtId="167" fontId="17" fillId="0" borderId="19" xfId="0" applyNumberFormat="1" applyFont="1" applyBorder="1" applyAlignment="1">
      <alignment horizontal="left"/>
    </xf>
    <xf numFmtId="0" fontId="24" fillId="8" borderId="29" xfId="0" applyFont="1" applyFill="1" applyBorder="1" applyAlignment="1">
      <alignment horizontal="left"/>
    </xf>
    <xf numFmtId="172" fontId="5" fillId="0" borderId="30" xfId="0" applyNumberFormat="1" applyFont="1" applyBorder="1" applyAlignment="1">
      <alignment horizontal="center" vertical="center"/>
    </xf>
    <xf numFmtId="171" fontId="5" fillId="0" borderId="30" xfId="0" applyNumberFormat="1" applyFont="1" applyBorder="1" applyAlignment="1">
      <alignment horizontal="center" vertical="center"/>
    </xf>
    <xf numFmtId="10" fontId="25" fillId="0" borderId="31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left" wrapText="1"/>
    </xf>
    <xf numFmtId="167" fontId="2" fillId="0" borderId="28" xfId="0" applyNumberFormat="1" applyFont="1" applyBorder="1" applyAlignment="1">
      <alignment horizontal="left" wrapText="1"/>
    </xf>
    <xf numFmtId="0" fontId="22" fillId="8" borderId="27" xfId="0" applyFont="1" applyFill="1" applyBorder="1" applyAlignment="1">
      <alignment wrapText="1"/>
    </xf>
    <xf numFmtId="164" fontId="19" fillId="0" borderId="28" xfId="0" applyNumberFormat="1" applyFont="1" applyBorder="1" applyAlignment="1">
      <alignment horizontal="left" wrapText="1"/>
    </xf>
    <xf numFmtId="0" fontId="20" fillId="0" borderId="0" xfId="0" applyFont="1" applyAlignment="1">
      <alignment wrapText="1"/>
    </xf>
    <xf numFmtId="0" fontId="1" fillId="0" borderId="36" xfId="0" applyFont="1" applyBorder="1" applyAlignment="1">
      <alignment horizontal="left"/>
    </xf>
    <xf numFmtId="165" fontId="17" fillId="0" borderId="37" xfId="0" applyNumberFormat="1" applyFont="1" applyBorder="1" applyAlignment="1">
      <alignment horizontal="left"/>
    </xf>
    <xf numFmtId="0" fontId="2" fillId="5" borderId="0" xfId="0" applyFont="1" applyFill="1" applyAlignment="1">
      <alignment horizontal="left" wrapText="1"/>
    </xf>
    <xf numFmtId="0" fontId="2" fillId="0" borderId="28" xfId="0" applyFont="1" applyBorder="1" applyAlignment="1">
      <alignment wrapText="1"/>
    </xf>
    <xf numFmtId="0" fontId="2" fillId="0" borderId="38" xfId="0" applyFont="1" applyBorder="1" applyAlignment="1">
      <alignment horizontal="left" wrapText="1"/>
    </xf>
    <xf numFmtId="168" fontId="2" fillId="0" borderId="39" xfId="0" applyNumberFormat="1" applyFont="1" applyBorder="1" applyAlignment="1">
      <alignment horizontal="center" vertical="center" wrapText="1"/>
    </xf>
    <xf numFmtId="171" fontId="1" fillId="0" borderId="40" xfId="0" applyNumberFormat="1" applyFont="1" applyBorder="1" applyAlignment="1">
      <alignment horizontal="center" vertical="center"/>
    </xf>
    <xf numFmtId="167" fontId="2" fillId="5" borderId="4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5" borderId="0" xfId="0" applyFont="1" applyFill="1" applyAlignment="1">
      <alignment wrapText="1"/>
    </xf>
    <xf numFmtId="0" fontId="5" fillId="0" borderId="0" xfId="0" applyFont="1"/>
    <xf numFmtId="0" fontId="26" fillId="0" borderId="41" xfId="0" applyFont="1" applyBorder="1"/>
    <xf numFmtId="0" fontId="27" fillId="0" borderId="9" xfId="0" applyFont="1" applyBorder="1" applyAlignment="1">
      <alignment wrapText="1"/>
    </xf>
    <xf numFmtId="172" fontId="28" fillId="0" borderId="9" xfId="0" applyNumberFormat="1" applyFont="1" applyBorder="1" applyAlignment="1">
      <alignment horizontal="center" wrapText="1"/>
    </xf>
    <xf numFmtId="171" fontId="28" fillId="0" borderId="9" xfId="0" applyNumberFormat="1" applyFont="1" applyBorder="1" applyAlignment="1">
      <alignment horizontal="center" wrapText="1"/>
    </xf>
    <xf numFmtId="0" fontId="27" fillId="0" borderId="0" xfId="0" applyFont="1" applyAlignment="1">
      <alignment wrapText="1"/>
    </xf>
    <xf numFmtId="0" fontId="23" fillId="0" borderId="0" xfId="0" applyFont="1" applyAlignment="1">
      <alignment wrapText="1"/>
    </xf>
    <xf numFmtId="172" fontId="29" fillId="0" borderId="42" xfId="0" applyNumberFormat="1" applyFont="1" applyBorder="1" applyAlignment="1">
      <alignment horizontal="center" wrapText="1"/>
    </xf>
    <xf numFmtId="171" fontId="26" fillId="0" borderId="0" xfId="0" applyNumberFormat="1" applyFont="1" applyAlignment="1">
      <alignment horizontal="center" wrapText="1"/>
    </xf>
    <xf numFmtId="0" fontId="2" fillId="0" borderId="13" xfId="0" applyFont="1" applyBorder="1" applyAlignment="1">
      <alignment horizontal="left" wrapText="1"/>
    </xf>
    <xf numFmtId="167" fontId="17" fillId="0" borderId="14" xfId="0" applyNumberFormat="1" applyFont="1" applyBorder="1" applyAlignment="1">
      <alignment horizontal="left"/>
    </xf>
    <xf numFmtId="171" fontId="27" fillId="0" borderId="0" xfId="0" applyNumberFormat="1" applyFont="1" applyAlignment="1">
      <alignment wrapText="1"/>
    </xf>
    <xf numFmtId="0" fontId="26" fillId="0" borderId="0" xfId="0" applyFont="1"/>
    <xf numFmtId="0" fontId="28" fillId="0" borderId="0" xfId="0" applyFont="1" applyAlignment="1">
      <alignment horizontal="center" wrapText="1"/>
    </xf>
    <xf numFmtId="0" fontId="6" fillId="0" borderId="43" xfId="0" applyFont="1" applyBorder="1" applyAlignment="1">
      <alignment wrapText="1"/>
    </xf>
    <xf numFmtId="172" fontId="6" fillId="0" borderId="44" xfId="0" applyNumberFormat="1" applyFont="1" applyBorder="1" applyAlignment="1">
      <alignment horizontal="center" wrapText="1"/>
    </xf>
    <xf numFmtId="171" fontId="27" fillId="0" borderId="45" xfId="0" applyNumberFormat="1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6" fillId="0" borderId="46" xfId="0" applyFont="1" applyBorder="1" applyAlignment="1">
      <alignment wrapText="1"/>
    </xf>
    <xf numFmtId="172" fontId="6" fillId="0" borderId="30" xfId="0" applyNumberFormat="1" applyFont="1" applyBorder="1" applyAlignment="1">
      <alignment horizontal="center" wrapText="1"/>
    </xf>
    <xf numFmtId="171" fontId="27" fillId="0" borderId="47" xfId="0" applyNumberFormat="1" applyFont="1" applyBorder="1" applyAlignment="1">
      <alignment horizontal="center" wrapText="1"/>
    </xf>
    <xf numFmtId="172" fontId="5" fillId="0" borderId="0" xfId="0" applyNumberFormat="1" applyFont="1" applyAlignment="1">
      <alignment horizontal="center"/>
    </xf>
    <xf numFmtId="164" fontId="31" fillId="0" borderId="0" xfId="0" applyNumberFormat="1" applyFont="1" applyAlignment="1">
      <alignment horizontal="center"/>
    </xf>
    <xf numFmtId="172" fontId="1" fillId="0" borderId="0" xfId="0" applyNumberFormat="1" applyFont="1" applyAlignment="1">
      <alignment horizontal="center"/>
    </xf>
    <xf numFmtId="172" fontId="18" fillId="9" borderId="0" xfId="0" applyNumberFormat="1" applyFont="1" applyFill="1" applyAlignment="1">
      <alignment horizontal="center"/>
    </xf>
    <xf numFmtId="167" fontId="1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/>
    </xf>
    <xf numFmtId="0" fontId="15" fillId="4" borderId="10" xfId="0" applyFont="1" applyFill="1" applyBorder="1" applyAlignment="1">
      <alignment horizontal="center"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8" fillId="3" borderId="9" xfId="0" applyFont="1" applyFill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1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32" fillId="0" borderId="0" xfId="1" applyAlignment="1">
      <alignment horizontal="center" wrapText="1"/>
    </xf>
  </cellXfs>
  <cellStyles count="2">
    <cellStyle name="Hyperlink" xfId="1" builtinId="8"/>
    <cellStyle name="Normal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30C28A"/>
          <bgColor rgb="FF30C28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</xdr:colOff>
      <xdr:row>1</xdr:row>
      <xdr:rowOff>74168</xdr:rowOff>
    </xdr:from>
    <xdr:to>
      <xdr:col>5</xdr:col>
      <xdr:colOff>548640</xdr:colOff>
      <xdr:row>3</xdr:row>
      <xdr:rowOff>967740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48E3A4D-BB8E-5B10-48D0-549CC0CAB5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44691"/>
        <a:stretch/>
      </xdr:blipFill>
      <xdr:spPr>
        <a:xfrm>
          <a:off x="640080" y="241808"/>
          <a:ext cx="2849880" cy="1228852"/>
        </a:xfrm>
        <a:prstGeom prst="rect">
          <a:avLst/>
        </a:prstGeom>
      </xdr:spPr>
    </xdr:pic>
    <xdr:clientData/>
  </xdr:twoCellAnchor>
  <xdr:twoCellAnchor editAs="oneCell">
    <xdr:from>
      <xdr:col>11</xdr:col>
      <xdr:colOff>457200</xdr:colOff>
      <xdr:row>3</xdr:row>
      <xdr:rowOff>256770</xdr:rowOff>
    </xdr:from>
    <xdr:to>
      <xdr:col>12</xdr:col>
      <xdr:colOff>2065020</xdr:colOff>
      <xdr:row>3</xdr:row>
      <xdr:rowOff>944879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2717893-DA75-21AE-00E1-3409932359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70" t="72647" r="10000" b="5294"/>
        <a:stretch/>
      </xdr:blipFill>
      <xdr:spPr>
        <a:xfrm>
          <a:off x="8580120" y="759690"/>
          <a:ext cx="2270760" cy="688109"/>
        </a:xfrm>
        <a:prstGeom prst="rect">
          <a:avLst/>
        </a:prstGeom>
      </xdr:spPr>
    </xdr:pic>
    <xdr:clientData/>
  </xdr:twoCellAnchor>
  <xdr:twoCellAnchor editAs="oneCell">
    <xdr:from>
      <xdr:col>5</xdr:col>
      <xdr:colOff>506438</xdr:colOff>
      <xdr:row>3</xdr:row>
      <xdr:rowOff>586154</xdr:rowOff>
    </xdr:from>
    <xdr:to>
      <xdr:col>7</xdr:col>
      <xdr:colOff>314032</xdr:colOff>
      <xdr:row>3</xdr:row>
      <xdr:rowOff>785445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424FDEF-C336-4951-8670-F4DAD006A0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331" t="51543" r="10813" b="40996"/>
        <a:stretch/>
      </xdr:blipFill>
      <xdr:spPr>
        <a:xfrm>
          <a:off x="3448930" y="1096108"/>
          <a:ext cx="1958779" cy="199291"/>
        </a:xfrm>
        <a:prstGeom prst="rect">
          <a:avLst/>
        </a:prstGeom>
      </xdr:spPr>
    </xdr:pic>
    <xdr:clientData/>
  </xdr:twoCellAnchor>
  <xdr:twoCellAnchor editAs="oneCell">
    <xdr:from>
      <xdr:col>6</xdr:col>
      <xdr:colOff>773723</xdr:colOff>
      <xdr:row>3</xdr:row>
      <xdr:rowOff>603737</xdr:rowOff>
    </xdr:from>
    <xdr:to>
      <xdr:col>9</xdr:col>
      <xdr:colOff>1128786</xdr:colOff>
      <xdr:row>3</xdr:row>
      <xdr:rowOff>791306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255F628-F95C-4D1A-B65A-3F9A7C0D73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72" t="59030" r="13007" b="33948"/>
        <a:stretch/>
      </xdr:blipFill>
      <xdr:spPr>
        <a:xfrm>
          <a:off x="4906108" y="1113691"/>
          <a:ext cx="1873201" cy="187569"/>
        </a:xfrm>
        <a:prstGeom prst="rect">
          <a:avLst/>
        </a:prstGeom>
      </xdr:spPr>
    </xdr:pic>
    <xdr:clientData/>
  </xdr:twoCellAnchor>
  <xdr:twoCellAnchor editAs="oneCell">
    <xdr:from>
      <xdr:col>9</xdr:col>
      <xdr:colOff>328246</xdr:colOff>
      <xdr:row>3</xdr:row>
      <xdr:rowOff>592014</xdr:rowOff>
    </xdr:from>
    <xdr:to>
      <xdr:col>10</xdr:col>
      <xdr:colOff>548493</xdr:colOff>
      <xdr:row>3</xdr:row>
      <xdr:rowOff>779583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89DAAC0-FCE2-4B28-915E-E6264AD46D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18" t="64955" r="12861" b="28023"/>
        <a:stretch/>
      </xdr:blipFill>
      <xdr:spPr>
        <a:xfrm>
          <a:off x="5978769" y="1101968"/>
          <a:ext cx="1873201" cy="187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anjablandiniyourrealestateangel.com/mortgage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66"/>
  <sheetViews>
    <sheetView showGridLines="0" tabSelected="1" zoomScale="85" zoomScaleNormal="85" workbookViewId="0">
      <selection activeCell="M44" sqref="M44"/>
    </sheetView>
  </sheetViews>
  <sheetFormatPr defaultColWidth="14.44140625" defaultRowHeight="12.75" customHeight="1" x14ac:dyDescent="0.25"/>
  <cols>
    <col min="1" max="1" width="4.44140625" customWidth="1"/>
    <col min="2" max="2" width="3.33203125" customWidth="1"/>
    <col min="3" max="3" width="17" customWidth="1"/>
    <col min="4" max="4" width="15.109375" customWidth="1"/>
    <col min="5" max="5" width="3" customWidth="1"/>
    <col min="6" max="6" width="17.33203125" customWidth="1"/>
    <col min="7" max="7" width="14" customWidth="1"/>
    <col min="8" max="8" width="6.109375" customWidth="1"/>
    <col min="9" max="9" width="2" customWidth="1"/>
    <col min="10" max="10" width="24.109375" customWidth="1"/>
    <col min="11" max="11" width="12" customWidth="1"/>
    <col min="12" max="12" width="9.6640625" customWidth="1"/>
    <col min="13" max="13" width="32.109375" customWidth="1"/>
    <col min="14" max="14" width="19.44140625" customWidth="1"/>
    <col min="15" max="15" width="41.33203125" customWidth="1"/>
  </cols>
  <sheetData>
    <row r="1" spans="1:13" ht="13.2" x14ac:dyDescent="0.25">
      <c r="A1" s="1"/>
      <c r="B1" s="1"/>
      <c r="C1" s="1"/>
      <c r="K1" s="2"/>
      <c r="L1" s="2"/>
      <c r="M1" s="2"/>
    </row>
    <row r="2" spans="1:13" ht="13.2" x14ac:dyDescent="0.25">
      <c r="A2" s="1"/>
      <c r="B2" s="1"/>
      <c r="C2" s="175"/>
      <c r="D2" s="176"/>
      <c r="E2" s="176"/>
      <c r="F2" s="176"/>
      <c r="G2" s="176"/>
      <c r="H2" s="176"/>
      <c r="I2" s="176"/>
      <c r="J2" s="176"/>
      <c r="K2" s="176"/>
      <c r="L2" s="176"/>
      <c r="M2" s="177"/>
    </row>
    <row r="3" spans="1:13" ht="13.2" x14ac:dyDescent="0.25">
      <c r="A3" s="1"/>
      <c r="B3" s="1"/>
      <c r="C3" s="178"/>
      <c r="D3" s="170"/>
      <c r="E3" s="170"/>
      <c r="F3" s="170"/>
      <c r="G3" s="170"/>
      <c r="H3" s="170"/>
      <c r="I3" s="170"/>
      <c r="J3" s="170"/>
      <c r="K3" s="170"/>
      <c r="L3" s="170"/>
      <c r="M3" s="179"/>
    </row>
    <row r="4" spans="1:13" ht="83.4" customHeight="1" x14ac:dyDescent="0.25">
      <c r="A4" s="1"/>
      <c r="B4" s="1"/>
      <c r="C4" s="180"/>
      <c r="D4" s="181"/>
      <c r="E4" s="181"/>
      <c r="F4" s="181"/>
      <c r="G4" s="181"/>
      <c r="H4" s="181"/>
      <c r="I4" s="181"/>
      <c r="J4" s="181"/>
      <c r="K4" s="181"/>
      <c r="L4" s="181"/>
      <c r="M4" s="182"/>
    </row>
    <row r="5" spans="1:13" ht="13.2" x14ac:dyDescent="0.25">
      <c r="A5" s="1"/>
      <c r="B5" s="1"/>
      <c r="C5" s="183"/>
      <c r="D5" s="170"/>
      <c r="E5" s="183"/>
      <c r="F5" s="170"/>
      <c r="G5" s="183"/>
      <c r="H5" s="170"/>
      <c r="I5" s="170"/>
      <c r="J5" s="170"/>
      <c r="K5" s="183"/>
      <c r="L5" s="170"/>
      <c r="M5" s="170"/>
    </row>
    <row r="6" spans="1:13" ht="13.2" x14ac:dyDescent="0.25">
      <c r="A6" s="1"/>
      <c r="B6" s="1"/>
      <c r="D6" s="3"/>
      <c r="K6" s="2"/>
      <c r="L6" s="2"/>
      <c r="M6" s="2"/>
    </row>
    <row r="7" spans="1:13" ht="13.2" x14ac:dyDescent="0.25">
      <c r="A7" s="4"/>
      <c r="B7" s="4"/>
      <c r="C7" s="4" t="s">
        <v>0</v>
      </c>
      <c r="D7" s="184"/>
      <c r="E7" s="173"/>
      <c r="F7" s="173"/>
      <c r="G7" s="5"/>
      <c r="H7" s="6"/>
      <c r="I7" s="7"/>
      <c r="J7" s="172"/>
      <c r="K7" s="173"/>
      <c r="L7" s="173"/>
      <c r="M7" s="2"/>
    </row>
    <row r="8" spans="1:13" ht="13.2" x14ac:dyDescent="0.25">
      <c r="A8" s="4"/>
      <c r="B8" s="4"/>
      <c r="C8" s="4"/>
      <c r="D8" s="185" t="s">
        <v>1</v>
      </c>
      <c r="E8" s="170"/>
      <c r="F8" s="170"/>
      <c r="G8" s="8" t="s">
        <v>2</v>
      </c>
      <c r="H8" s="8" t="s">
        <v>3</v>
      </c>
      <c r="I8" s="9"/>
      <c r="J8" s="174" t="s">
        <v>4</v>
      </c>
      <c r="K8" s="170"/>
      <c r="L8" s="170"/>
      <c r="M8" s="2"/>
    </row>
    <row r="9" spans="1:13" ht="6.75" customHeight="1" x14ac:dyDescent="0.25">
      <c r="A9" s="4"/>
      <c r="B9" s="4"/>
      <c r="C9" s="4"/>
      <c r="D9" s="10"/>
      <c r="E9" s="10"/>
      <c r="F9" s="10"/>
      <c r="K9" s="2"/>
      <c r="L9" s="2"/>
      <c r="M9" s="2"/>
    </row>
    <row r="10" spans="1:13" ht="13.2" x14ac:dyDescent="0.25">
      <c r="A10" s="4"/>
      <c r="B10" s="11"/>
      <c r="C10" s="171" t="s">
        <v>5</v>
      </c>
      <c r="D10" s="170"/>
      <c r="F10" s="169" t="s">
        <v>6</v>
      </c>
      <c r="G10" s="170"/>
      <c r="H10" s="13"/>
      <c r="J10" s="166" t="s">
        <v>7</v>
      </c>
      <c r="K10" s="167"/>
      <c r="L10" s="167"/>
      <c r="M10" s="168"/>
    </row>
    <row r="11" spans="1:13" ht="13.2" x14ac:dyDescent="0.25">
      <c r="A11" s="14"/>
      <c r="B11" s="14"/>
      <c r="C11" s="15" t="s">
        <v>8</v>
      </c>
      <c r="D11" s="16">
        <v>120000</v>
      </c>
      <c r="F11" s="17" t="s">
        <v>9</v>
      </c>
      <c r="G11" s="18">
        <v>113000</v>
      </c>
      <c r="H11" s="19"/>
      <c r="J11" s="20" t="s">
        <v>10</v>
      </c>
      <c r="K11" s="21" t="s">
        <v>11</v>
      </c>
      <c r="L11" s="21" t="s">
        <v>12</v>
      </c>
      <c r="M11" s="21" t="s">
        <v>13</v>
      </c>
    </row>
    <row r="12" spans="1:13" ht="13.2" x14ac:dyDescent="0.25">
      <c r="A12" s="22"/>
      <c r="B12" s="22"/>
      <c r="C12" s="23" t="s">
        <v>14</v>
      </c>
      <c r="D12" s="24">
        <v>43922</v>
      </c>
      <c r="F12" s="25" t="s">
        <v>15</v>
      </c>
      <c r="G12" s="26"/>
      <c r="H12" s="27"/>
      <c r="J12" s="28" t="s">
        <v>16</v>
      </c>
      <c r="K12" s="29">
        <f>(G11+G23)/G17</f>
        <v>0.91</v>
      </c>
      <c r="L12" s="30">
        <v>0.93</v>
      </c>
      <c r="M12" s="31" t="str">
        <f>IF(K12&lt;L12,"Y","N")</f>
        <v>Y</v>
      </c>
    </row>
    <row r="13" spans="1:13" ht="13.2" x14ac:dyDescent="0.25">
      <c r="A13" s="22"/>
      <c r="C13" s="23" t="s">
        <v>17</v>
      </c>
      <c r="D13" s="32">
        <f ca="1">TODAY()-D12</f>
        <v>1085</v>
      </c>
      <c r="F13" s="25" t="s">
        <v>18</v>
      </c>
      <c r="G13" s="26"/>
      <c r="H13" s="27"/>
      <c r="J13" s="33" t="s">
        <v>19</v>
      </c>
      <c r="K13" s="34">
        <f>(L51)/(G11+D37+D36)</f>
        <v>7.6474858157564204E-2</v>
      </c>
      <c r="L13" s="34">
        <v>7.0000000000000007E-2</v>
      </c>
      <c r="M13" s="35" t="str">
        <f t="shared" ref="M13:M15" si="0">IF(K13&gt;L13,"Y","N")</f>
        <v>Y</v>
      </c>
    </row>
    <row r="14" spans="1:13" ht="13.2" x14ac:dyDescent="0.25">
      <c r="A14" s="22"/>
      <c r="B14" s="22"/>
      <c r="C14" s="36" t="s">
        <v>20</v>
      </c>
      <c r="D14" s="37" t="s">
        <v>21</v>
      </c>
      <c r="F14" s="38" t="s">
        <v>22</v>
      </c>
      <c r="G14" s="39">
        <f>G11/D11</f>
        <v>0.94166666666666665</v>
      </c>
      <c r="J14" s="33" t="s">
        <v>23</v>
      </c>
      <c r="K14" s="40">
        <f>K48</f>
        <v>216.62</v>
      </c>
      <c r="L14" s="41">
        <v>100</v>
      </c>
      <c r="M14" s="35" t="str">
        <f t="shared" si="0"/>
        <v>Y</v>
      </c>
    </row>
    <row r="15" spans="1:13" ht="13.2" x14ac:dyDescent="0.25">
      <c r="A15" s="42"/>
      <c r="B15" s="42"/>
      <c r="E15" s="42"/>
      <c r="J15" s="33" t="s">
        <v>24</v>
      </c>
      <c r="K15" s="34">
        <f>L48/D38</f>
        <v>0.10379077660211621</v>
      </c>
      <c r="L15" s="34">
        <v>0.1</v>
      </c>
      <c r="M15" s="35" t="str">
        <f t="shared" si="0"/>
        <v>Y</v>
      </c>
    </row>
    <row r="16" spans="1:13" ht="13.2" x14ac:dyDescent="0.25">
      <c r="A16" s="42"/>
      <c r="C16" s="169" t="s">
        <v>0</v>
      </c>
      <c r="D16" s="170"/>
      <c r="E16" s="1"/>
      <c r="F16" s="171" t="s">
        <v>25</v>
      </c>
      <c r="G16" s="170"/>
      <c r="J16" s="33" t="s">
        <v>26</v>
      </c>
      <c r="K16" s="43">
        <f>D24</f>
        <v>3</v>
      </c>
      <c r="L16" s="43">
        <v>3</v>
      </c>
      <c r="M16" s="44" t="str">
        <f t="shared" ref="M16:M19" si="1">IF(K16&gt;=L16,"Y","N")</f>
        <v>Y</v>
      </c>
    </row>
    <row r="17" spans="1:15" ht="13.2" x14ac:dyDescent="0.25">
      <c r="A17" s="42"/>
      <c r="C17" s="45" t="s">
        <v>27</v>
      </c>
      <c r="D17" s="46">
        <v>4</v>
      </c>
      <c r="E17" s="1"/>
      <c r="F17" s="17" t="s">
        <v>25</v>
      </c>
      <c r="G17" s="47">
        <v>125000</v>
      </c>
      <c r="J17" s="33" t="s">
        <v>28</v>
      </c>
      <c r="K17" s="48">
        <f t="shared" ref="K17:K19" si="2">D17</f>
        <v>4</v>
      </c>
      <c r="L17" s="48">
        <v>3</v>
      </c>
      <c r="M17" s="44" t="str">
        <f t="shared" si="1"/>
        <v>Y</v>
      </c>
    </row>
    <row r="18" spans="1:15" ht="13.2" x14ac:dyDescent="0.25">
      <c r="A18" s="42"/>
      <c r="C18" s="49" t="s">
        <v>29</v>
      </c>
      <c r="D18" s="50">
        <v>3</v>
      </c>
      <c r="E18" s="1"/>
      <c r="F18" s="25" t="s">
        <v>30</v>
      </c>
      <c r="G18" s="51"/>
      <c r="J18" s="33" t="s">
        <v>31</v>
      </c>
      <c r="K18" s="43">
        <f t="shared" si="2"/>
        <v>3</v>
      </c>
      <c r="L18" s="43">
        <v>2</v>
      </c>
      <c r="M18" s="44" t="str">
        <f t="shared" si="1"/>
        <v>Y</v>
      </c>
      <c r="O18" s="1"/>
    </row>
    <row r="19" spans="1:15" ht="13.2" x14ac:dyDescent="0.25">
      <c r="A19" s="42"/>
      <c r="B19" s="1"/>
      <c r="C19" s="49" t="s">
        <v>32</v>
      </c>
      <c r="D19" s="52">
        <v>2650</v>
      </c>
      <c r="F19" s="25" t="s">
        <v>33</v>
      </c>
      <c r="G19" s="53"/>
      <c r="J19" s="33" t="s">
        <v>34</v>
      </c>
      <c r="K19" s="54">
        <f t="shared" si="2"/>
        <v>2650</v>
      </c>
      <c r="L19" s="54">
        <v>1500</v>
      </c>
      <c r="M19" s="44" t="str">
        <f t="shared" si="1"/>
        <v>Y</v>
      </c>
    </row>
    <row r="20" spans="1:15" ht="13.2" x14ac:dyDescent="0.25">
      <c r="A20" s="42"/>
      <c r="B20" s="1"/>
      <c r="C20" s="49" t="s">
        <v>35</v>
      </c>
      <c r="D20" s="50">
        <v>1875</v>
      </c>
      <c r="F20" s="38" t="s">
        <v>36</v>
      </c>
      <c r="G20" s="55"/>
      <c r="J20" s="33" t="s">
        <v>37</v>
      </c>
      <c r="K20" s="41">
        <f>G11</f>
        <v>113000</v>
      </c>
      <c r="L20" s="41">
        <v>125000</v>
      </c>
      <c r="M20" s="44" t="str">
        <f>IF(K20&lt;=L20,"Y","N")</f>
        <v>Y</v>
      </c>
    </row>
    <row r="21" spans="1:15" ht="13.2" x14ac:dyDescent="0.25">
      <c r="A21" s="42"/>
      <c r="B21" s="1"/>
      <c r="C21" s="56" t="s">
        <v>38</v>
      </c>
      <c r="D21" s="57">
        <v>1964</v>
      </c>
      <c r="J21" s="58" t="s">
        <v>39</v>
      </c>
      <c r="K21" s="59">
        <f>G30</f>
        <v>1200</v>
      </c>
      <c r="L21" s="60">
        <v>1000</v>
      </c>
      <c r="M21" s="61" t="str">
        <f>IF(K21&gt;=L21,"Y","N")</f>
        <v>Y</v>
      </c>
    </row>
    <row r="22" spans="1:15" ht="13.2" x14ac:dyDescent="0.25">
      <c r="A22" s="42"/>
      <c r="F22" s="171" t="s">
        <v>40</v>
      </c>
      <c r="G22" s="170"/>
      <c r="K22" s="2"/>
      <c r="L22" s="2"/>
      <c r="M22" s="2"/>
    </row>
    <row r="23" spans="1:15" ht="13.2" x14ac:dyDescent="0.25">
      <c r="B23" s="42"/>
      <c r="C23" s="171" t="s">
        <v>41</v>
      </c>
      <c r="D23" s="170"/>
      <c r="F23" s="62" t="s">
        <v>42</v>
      </c>
      <c r="G23" s="63">
        <f>IF(G26&lt;&gt;0,G26,IF(G25&lt;&gt;0,G25,G24))</f>
        <v>750</v>
      </c>
      <c r="H23" s="14"/>
      <c r="I23" s="11" t="s">
        <v>43</v>
      </c>
      <c r="J23" s="64"/>
      <c r="K23" s="65" t="s">
        <v>44</v>
      </c>
      <c r="L23" s="66" t="s">
        <v>45</v>
      </c>
      <c r="M23" s="67" t="s">
        <v>46</v>
      </c>
    </row>
    <row r="24" spans="1:15" ht="13.2" x14ac:dyDescent="0.25">
      <c r="A24" s="42"/>
      <c r="B24" s="42"/>
      <c r="C24" s="68" t="s">
        <v>26</v>
      </c>
      <c r="D24" s="46">
        <v>3</v>
      </c>
      <c r="F24" s="23" t="s">
        <v>47</v>
      </c>
      <c r="G24" s="69">
        <v>0</v>
      </c>
      <c r="I24" s="70"/>
      <c r="J24" s="15" t="s">
        <v>39</v>
      </c>
      <c r="K24" s="71">
        <f>G30</f>
        <v>1200</v>
      </c>
      <c r="L24" s="72">
        <f t="shared" ref="L24:L26" si="3">K24*12</f>
        <v>14400</v>
      </c>
      <c r="M24" s="73"/>
    </row>
    <row r="25" spans="1:15" ht="13.2" x14ac:dyDescent="0.25">
      <c r="A25" s="1"/>
      <c r="B25" s="42"/>
      <c r="C25" s="74" t="s">
        <v>48</v>
      </c>
      <c r="D25" s="57">
        <v>7</v>
      </c>
      <c r="F25" s="23" t="s">
        <v>49</v>
      </c>
      <c r="G25" s="75"/>
      <c r="H25" s="1"/>
      <c r="I25" s="70"/>
      <c r="J25" s="23" t="s">
        <v>50</v>
      </c>
      <c r="K25" s="76">
        <f>K24*M25</f>
        <v>60</v>
      </c>
      <c r="L25" s="77">
        <f t="shared" si="3"/>
        <v>720</v>
      </c>
      <c r="M25" s="78">
        <v>0.05</v>
      </c>
    </row>
    <row r="26" spans="1:15" ht="13.2" x14ac:dyDescent="0.25">
      <c r="A26" s="1"/>
      <c r="F26" s="23" t="s">
        <v>51</v>
      </c>
      <c r="G26" s="75">
        <v>750</v>
      </c>
      <c r="I26" s="79"/>
      <c r="J26" s="80" t="s">
        <v>52</v>
      </c>
      <c r="K26" s="81">
        <f>K24-K25</f>
        <v>1140</v>
      </c>
      <c r="L26" s="82">
        <f t="shared" si="3"/>
        <v>13680</v>
      </c>
      <c r="M26" s="83"/>
    </row>
    <row r="27" spans="1:15" ht="13.2" x14ac:dyDescent="0.25">
      <c r="A27" s="1"/>
      <c r="C27" s="171" t="s">
        <v>53</v>
      </c>
      <c r="D27" s="170"/>
      <c r="F27" s="84" t="s">
        <v>54</v>
      </c>
      <c r="G27" s="85">
        <f>G25-G26</f>
        <v>-750</v>
      </c>
      <c r="K27" s="2"/>
      <c r="L27" s="2"/>
      <c r="M27" s="2"/>
    </row>
    <row r="28" spans="1:15" ht="13.2" x14ac:dyDescent="0.25">
      <c r="A28" s="1"/>
      <c r="C28" s="86" t="s">
        <v>55</v>
      </c>
      <c r="D28" s="87">
        <v>4.2500000000000003E-2</v>
      </c>
      <c r="I28" s="88" t="s">
        <v>56</v>
      </c>
      <c r="J28" s="12"/>
      <c r="K28" s="65" t="s">
        <v>44</v>
      </c>
      <c r="L28" s="89" t="s">
        <v>45</v>
      </c>
      <c r="M28" s="67" t="s">
        <v>57</v>
      </c>
    </row>
    <row r="29" spans="1:15" ht="13.2" x14ac:dyDescent="0.25">
      <c r="A29" s="1"/>
      <c r="C29" s="90" t="s">
        <v>58</v>
      </c>
      <c r="D29" s="91">
        <v>0.8</v>
      </c>
      <c r="F29" s="171" t="s">
        <v>39</v>
      </c>
      <c r="G29" s="170"/>
      <c r="I29" s="70"/>
      <c r="J29" s="92" t="s">
        <v>59</v>
      </c>
      <c r="K29" s="93">
        <f t="shared" ref="K29:K33" si="4">$K$26*M29</f>
        <v>82.08</v>
      </c>
      <c r="L29" s="94">
        <f t="shared" ref="L29:L34" si="5">K29*12</f>
        <v>984.96</v>
      </c>
      <c r="M29" s="95">
        <v>7.1999999999999995E-2</v>
      </c>
      <c r="N29" s="96"/>
    </row>
    <row r="30" spans="1:15" ht="13.2" x14ac:dyDescent="0.25">
      <c r="A30" s="1"/>
      <c r="C30" s="23" t="s">
        <v>60</v>
      </c>
      <c r="D30" s="97">
        <f>D29*G11</f>
        <v>90400</v>
      </c>
      <c r="F30" s="62" t="s">
        <v>42</v>
      </c>
      <c r="G30" s="63">
        <f>IF(G32&lt;&gt;0,G32,G31)</f>
        <v>1200</v>
      </c>
      <c r="I30" s="70"/>
      <c r="J30" s="98" t="s">
        <v>61</v>
      </c>
      <c r="K30" s="76">
        <f t="shared" si="4"/>
        <v>91.2</v>
      </c>
      <c r="L30" s="77">
        <f t="shared" si="5"/>
        <v>1094.4000000000001</v>
      </c>
      <c r="M30" s="99">
        <v>0.08</v>
      </c>
      <c r="N30" s="100"/>
    </row>
    <row r="31" spans="1:15" ht="13.2" x14ac:dyDescent="0.25">
      <c r="A31" s="1"/>
      <c r="B31" s="1"/>
      <c r="C31" s="23" t="s">
        <v>62</v>
      </c>
      <c r="D31" s="101">
        <v>0</v>
      </c>
      <c r="F31" s="23" t="s">
        <v>63</v>
      </c>
      <c r="G31" s="102">
        <v>1200</v>
      </c>
      <c r="I31" s="70"/>
      <c r="J31" s="103" t="s">
        <v>64</v>
      </c>
      <c r="K31" s="76">
        <f t="shared" si="4"/>
        <v>28.5</v>
      </c>
      <c r="L31" s="77">
        <f t="shared" si="5"/>
        <v>342</v>
      </c>
      <c r="M31" s="99">
        <v>2.5000000000000001E-2</v>
      </c>
    </row>
    <row r="32" spans="1:15" ht="13.2" x14ac:dyDescent="0.25">
      <c r="A32" s="1"/>
      <c r="C32" s="84" t="s">
        <v>65</v>
      </c>
      <c r="D32" s="104">
        <f>D30+D31</f>
        <v>90400</v>
      </c>
      <c r="F32" s="84" t="s">
        <v>66</v>
      </c>
      <c r="G32" s="105"/>
      <c r="H32" s="4"/>
      <c r="I32" s="70"/>
      <c r="J32" s="98" t="s">
        <v>67</v>
      </c>
      <c r="K32" s="76">
        <f t="shared" si="4"/>
        <v>79.800000000000011</v>
      </c>
      <c r="L32" s="77">
        <f t="shared" si="5"/>
        <v>957.60000000000014</v>
      </c>
      <c r="M32" s="106">
        <v>7.0000000000000007E-2</v>
      </c>
    </row>
    <row r="33" spans="1:15" ht="13.2" x14ac:dyDescent="0.25">
      <c r="H33" s="70"/>
      <c r="I33" s="107"/>
      <c r="J33" s="98" t="s">
        <v>68</v>
      </c>
      <c r="K33" s="76">
        <f t="shared" si="4"/>
        <v>62.7</v>
      </c>
      <c r="L33" s="77">
        <f t="shared" si="5"/>
        <v>752.40000000000009</v>
      </c>
      <c r="M33" s="106">
        <v>5.5E-2</v>
      </c>
    </row>
    <row r="34" spans="1:15" ht="13.2" x14ac:dyDescent="0.25">
      <c r="A34" s="1"/>
      <c r="C34" s="171" t="s">
        <v>69</v>
      </c>
      <c r="D34" s="170"/>
      <c r="F34" s="169" t="s">
        <v>70</v>
      </c>
      <c r="G34" s="170"/>
      <c r="H34" s="70"/>
      <c r="I34" s="107"/>
      <c r="J34" s="108" t="s">
        <v>71</v>
      </c>
      <c r="K34" s="109">
        <f>M34*K24</f>
        <v>60</v>
      </c>
      <c r="L34" s="110">
        <f t="shared" si="5"/>
        <v>720</v>
      </c>
      <c r="M34" s="111">
        <v>0.05</v>
      </c>
    </row>
    <row r="35" spans="1:15" ht="13.2" x14ac:dyDescent="0.25">
      <c r="A35" s="1"/>
      <c r="C35" s="15" t="s">
        <v>72</v>
      </c>
      <c r="D35" s="112">
        <f>G11*(1-D29)</f>
        <v>22599.999999999996</v>
      </c>
      <c r="F35" s="15" t="s">
        <v>73</v>
      </c>
      <c r="G35" s="113">
        <f>G17-G11-G23</f>
        <v>11250</v>
      </c>
      <c r="H35" s="70"/>
      <c r="J35" s="108" t="s">
        <v>74</v>
      </c>
      <c r="K35" s="114"/>
      <c r="L35" s="114"/>
      <c r="M35" s="115"/>
    </row>
    <row r="36" spans="1:15" ht="13.2" x14ac:dyDescent="0.25">
      <c r="A36" s="1"/>
      <c r="C36" s="23" t="s">
        <v>75</v>
      </c>
      <c r="D36" s="116">
        <f>G11*0.015</f>
        <v>1695</v>
      </c>
      <c r="E36" s="117"/>
      <c r="F36" s="25" t="s">
        <v>76</v>
      </c>
      <c r="G36" s="118">
        <v>2.5000000000000001E-2</v>
      </c>
      <c r="H36" s="107"/>
      <c r="J36" s="119" t="s">
        <v>77</v>
      </c>
      <c r="K36" s="120">
        <f>SUM(K29:K35)</f>
        <v>404.28000000000003</v>
      </c>
      <c r="L36" s="121">
        <f>K36*12</f>
        <v>4851.3600000000006</v>
      </c>
      <c r="M36" s="122">
        <f>SUM(M29:M33)</f>
        <v>0.30199999999999999</v>
      </c>
    </row>
    <row r="37" spans="1:15" ht="13.2" x14ac:dyDescent="0.25">
      <c r="A37" s="1"/>
      <c r="B37" s="1"/>
      <c r="C37" s="25" t="s">
        <v>78</v>
      </c>
      <c r="D37" s="123">
        <f>G23</f>
        <v>750</v>
      </c>
      <c r="F37" s="38" t="s">
        <v>79</v>
      </c>
      <c r="G37" s="124">
        <v>2.5000000000000001E-2</v>
      </c>
    </row>
    <row r="38" spans="1:15" ht="13.2" x14ac:dyDescent="0.25">
      <c r="A38" s="1"/>
      <c r="B38" s="1"/>
      <c r="C38" s="125" t="s">
        <v>80</v>
      </c>
      <c r="D38" s="126">
        <f>D35+D36+D37</f>
        <v>25044.999999999996</v>
      </c>
    </row>
    <row r="39" spans="1:15" ht="13.2" x14ac:dyDescent="0.25">
      <c r="A39" s="1"/>
      <c r="F39" s="169" t="s">
        <v>81</v>
      </c>
      <c r="G39" s="170"/>
      <c r="H39" s="4"/>
      <c r="N39" s="127"/>
      <c r="O39" s="96"/>
    </row>
    <row r="40" spans="1:15" ht="13.2" x14ac:dyDescent="0.25">
      <c r="A40" s="1"/>
      <c r="B40" s="1"/>
      <c r="C40" s="171" t="s">
        <v>82</v>
      </c>
      <c r="D40" s="170"/>
      <c r="F40" s="128" t="s">
        <v>83</v>
      </c>
      <c r="G40" s="129" t="s">
        <v>84</v>
      </c>
      <c r="H40" s="70"/>
      <c r="I40" s="88" t="s">
        <v>85</v>
      </c>
      <c r="J40" s="127"/>
      <c r="K40" s="65" t="s">
        <v>44</v>
      </c>
      <c r="L40" s="89" t="s">
        <v>45</v>
      </c>
      <c r="M40" s="67" t="s">
        <v>57</v>
      </c>
      <c r="O40" s="100"/>
    </row>
    <row r="41" spans="1:15" ht="13.2" x14ac:dyDescent="0.25">
      <c r="A41" s="1"/>
      <c r="B41" s="1"/>
      <c r="C41" s="107" t="s">
        <v>86</v>
      </c>
      <c r="D41" s="130"/>
      <c r="F41" s="36" t="s">
        <v>87</v>
      </c>
      <c r="G41" s="131"/>
      <c r="H41" s="70"/>
      <c r="J41" s="132" t="s">
        <v>88</v>
      </c>
      <c r="K41" s="133">
        <f>$K$26*M41</f>
        <v>74.100000000000009</v>
      </c>
      <c r="L41" s="134">
        <f>K41*12</f>
        <v>889.2</v>
      </c>
      <c r="M41" s="135">
        <v>6.5000000000000002E-2</v>
      </c>
    </row>
    <row r="42" spans="1:15" ht="13.2" x14ac:dyDescent="0.25">
      <c r="B42" s="1"/>
      <c r="C42" s="136" t="s">
        <v>89</v>
      </c>
      <c r="D42" s="137"/>
    </row>
    <row r="43" spans="1:15" ht="13.2" x14ac:dyDescent="0.25">
      <c r="A43" s="138"/>
      <c r="B43" s="1"/>
      <c r="I43" s="139" t="s">
        <v>90</v>
      </c>
      <c r="J43" s="140"/>
      <c r="K43" s="141" t="s">
        <v>44</v>
      </c>
      <c r="L43" s="142" t="s">
        <v>45</v>
      </c>
      <c r="M43" s="143"/>
    </row>
    <row r="44" spans="1:15" ht="13.2" x14ac:dyDescent="0.25">
      <c r="A44" s="1"/>
      <c r="B44" s="1"/>
      <c r="F44" s="169" t="s">
        <v>91</v>
      </c>
      <c r="G44" s="170"/>
      <c r="H44" s="107"/>
      <c r="I44" s="143"/>
      <c r="J44" s="144" t="s">
        <v>92</v>
      </c>
      <c r="K44" s="145">
        <v>445</v>
      </c>
      <c r="L44" s="146">
        <f>K44*12</f>
        <v>5340</v>
      </c>
      <c r="M44" s="186" t="s">
        <v>100</v>
      </c>
    </row>
    <row r="45" spans="1:15" ht="13.2" x14ac:dyDescent="0.25">
      <c r="A45" s="1"/>
      <c r="E45" s="3"/>
      <c r="F45" s="147" t="s">
        <v>76</v>
      </c>
      <c r="G45" s="148"/>
      <c r="I45" s="143"/>
      <c r="J45" s="143"/>
      <c r="K45" s="143"/>
      <c r="L45" s="149"/>
      <c r="M45" s="143"/>
    </row>
    <row r="46" spans="1:15" ht="13.2" x14ac:dyDescent="0.25">
      <c r="A46" s="1"/>
      <c r="B46" s="138"/>
      <c r="F46" s="38" t="s">
        <v>79</v>
      </c>
      <c r="G46" s="124"/>
      <c r="I46" s="150" t="s">
        <v>93</v>
      </c>
      <c r="J46" s="140"/>
      <c r="K46" s="141" t="s">
        <v>44</v>
      </c>
      <c r="L46" s="142" t="s">
        <v>45</v>
      </c>
      <c r="M46" s="151" t="s">
        <v>94</v>
      </c>
    </row>
    <row r="47" spans="1:15" ht="13.2" x14ac:dyDescent="0.25">
      <c r="A47" s="1"/>
      <c r="B47" s="1"/>
      <c r="E47" s="3"/>
      <c r="I47" s="143"/>
      <c r="J47" s="152" t="s">
        <v>95</v>
      </c>
      <c r="K47" s="153">
        <f>K26-K36-K41</f>
        <v>661.62</v>
      </c>
      <c r="L47" s="154">
        <f t="shared" ref="L47:L48" si="6">K47*12</f>
        <v>7939.4400000000005</v>
      </c>
      <c r="M47" s="155" t="s">
        <v>96</v>
      </c>
    </row>
    <row r="48" spans="1:15" ht="13.2" x14ac:dyDescent="0.25">
      <c r="A48" s="1"/>
      <c r="B48" s="1"/>
      <c r="I48" s="143"/>
      <c r="J48" s="156" t="s">
        <v>97</v>
      </c>
      <c r="K48" s="157">
        <f>K26-K36-K41-K44</f>
        <v>216.62</v>
      </c>
      <c r="L48" s="158">
        <f t="shared" si="6"/>
        <v>2599.44</v>
      </c>
      <c r="M48" s="155" t="s">
        <v>98</v>
      </c>
    </row>
    <row r="49" spans="1:15" ht="13.2" x14ac:dyDescent="0.25">
      <c r="A49" s="1"/>
      <c r="B49" s="1"/>
      <c r="K49" s="2"/>
      <c r="L49" s="2"/>
      <c r="M49" s="2"/>
    </row>
    <row r="50" spans="1:15" ht="13.2" x14ac:dyDescent="0.25">
      <c r="A50" s="1"/>
      <c r="B50" s="1"/>
      <c r="C50" s="138"/>
      <c r="D50" s="159"/>
      <c r="F50" s="1"/>
      <c r="G50" s="160"/>
      <c r="I50" s="88" t="s">
        <v>99</v>
      </c>
      <c r="J50" s="127"/>
      <c r="K50" s="65" t="s">
        <v>44</v>
      </c>
      <c r="L50" s="89" t="s">
        <v>45</v>
      </c>
      <c r="M50" s="2"/>
    </row>
    <row r="51" spans="1:15" ht="13.2" x14ac:dyDescent="0.25">
      <c r="A51" s="1"/>
      <c r="B51" s="1"/>
      <c r="C51" s="1"/>
      <c r="D51" s="161"/>
      <c r="J51" s="132"/>
      <c r="K51" s="133">
        <f>K26-K36</f>
        <v>735.72</v>
      </c>
      <c r="L51" s="134">
        <f>K51*12</f>
        <v>8828.64</v>
      </c>
      <c r="M51" s="2"/>
    </row>
    <row r="52" spans="1:15" ht="13.2" x14ac:dyDescent="0.25">
      <c r="A52" s="1"/>
      <c r="B52" s="1"/>
      <c r="C52" s="1"/>
      <c r="D52" s="162"/>
    </row>
    <row r="53" spans="1:15" ht="13.2" x14ac:dyDescent="0.25">
      <c r="A53" s="1"/>
      <c r="B53" s="1"/>
      <c r="C53" s="1"/>
      <c r="D53" s="162"/>
    </row>
    <row r="54" spans="1:15" ht="13.2" x14ac:dyDescent="0.25">
      <c r="A54" s="1"/>
      <c r="B54" s="1"/>
      <c r="C54" s="1"/>
      <c r="D54" s="162"/>
    </row>
    <row r="55" spans="1:15" ht="13.2" x14ac:dyDescent="0.25">
      <c r="A55" s="1"/>
      <c r="B55" s="1"/>
      <c r="H55" s="170"/>
      <c r="I55" s="170"/>
      <c r="K55" s="2"/>
      <c r="L55" s="2"/>
      <c r="M55" s="2"/>
    </row>
    <row r="56" spans="1:15" ht="13.2" x14ac:dyDescent="0.25">
      <c r="I56" s="14"/>
      <c r="J56" s="70"/>
      <c r="K56" s="163"/>
      <c r="L56" s="164"/>
      <c r="M56" s="165"/>
      <c r="O56" s="136"/>
    </row>
    <row r="57" spans="1:15" ht="13.2" x14ac:dyDescent="0.25">
      <c r="A57" s="138"/>
      <c r="B57" s="138"/>
      <c r="F57" s="11"/>
      <c r="I57" s="27"/>
      <c r="J57" s="70"/>
      <c r="K57" s="163"/>
      <c r="L57" s="163"/>
      <c r="M57" s="165"/>
      <c r="O57" s="136"/>
    </row>
    <row r="58" spans="1:15" ht="13.2" x14ac:dyDescent="0.25">
      <c r="A58" s="138"/>
      <c r="B58" s="138"/>
      <c r="F58" s="11"/>
      <c r="I58" s="27"/>
      <c r="J58" s="107"/>
      <c r="K58" s="2"/>
      <c r="L58" s="2"/>
      <c r="M58" s="165"/>
    </row>
    <row r="59" spans="1:15" ht="13.2" x14ac:dyDescent="0.25">
      <c r="A59" s="138"/>
      <c r="B59" s="138"/>
      <c r="F59" s="11"/>
      <c r="I59" s="27"/>
      <c r="J59" s="107"/>
      <c r="K59" s="164"/>
      <c r="L59" s="2"/>
      <c r="M59" s="2"/>
    </row>
    <row r="60" spans="1:15" ht="13.2" x14ac:dyDescent="0.25">
      <c r="A60" s="138"/>
      <c r="B60" s="138"/>
      <c r="F60" s="11"/>
      <c r="K60" s="2"/>
      <c r="L60" s="2"/>
      <c r="M60" s="2"/>
    </row>
    <row r="61" spans="1:15" ht="13.2" x14ac:dyDescent="0.25">
      <c r="A61" s="138"/>
      <c r="B61" s="138"/>
      <c r="F61" s="11"/>
      <c r="J61" s="107"/>
      <c r="K61" s="164"/>
      <c r="L61" s="2"/>
      <c r="M61" s="165"/>
      <c r="O61" s="136"/>
    </row>
    <row r="62" spans="1:15" ht="13.2" x14ac:dyDescent="0.25">
      <c r="A62" s="138"/>
      <c r="B62" s="138"/>
      <c r="F62" s="11"/>
      <c r="K62" s="164"/>
      <c r="L62" s="2"/>
      <c r="M62" s="2"/>
      <c r="O62" s="136"/>
    </row>
    <row r="63" spans="1:15" ht="13.2" x14ac:dyDescent="0.25">
      <c r="A63" s="138"/>
      <c r="B63" s="138"/>
      <c r="F63" s="11"/>
      <c r="J63" s="107"/>
      <c r="K63" s="2"/>
      <c r="L63" s="2"/>
      <c r="M63" s="165"/>
    </row>
    <row r="64" spans="1:15" ht="13.2" x14ac:dyDescent="0.25">
      <c r="A64" s="138"/>
      <c r="B64" s="138"/>
      <c r="F64" s="11"/>
      <c r="J64" s="107"/>
      <c r="K64" s="2"/>
      <c r="L64" s="2"/>
      <c r="M64" s="165"/>
    </row>
    <row r="65" spans="1:13" ht="13.2" x14ac:dyDescent="0.25">
      <c r="A65" s="138"/>
      <c r="B65" s="138"/>
      <c r="F65" s="11"/>
      <c r="J65" s="107"/>
      <c r="K65" s="2"/>
      <c r="L65" s="2"/>
      <c r="M65" s="165"/>
    </row>
    <row r="66" spans="1:13" ht="13.2" x14ac:dyDescent="0.25">
      <c r="A66" s="138"/>
      <c r="B66" s="138"/>
      <c r="F66" s="11"/>
      <c r="J66" s="107"/>
      <c r="K66" s="2"/>
      <c r="L66" s="2"/>
      <c r="M66" s="165"/>
    </row>
  </sheetData>
  <mergeCells count="24">
    <mergeCell ref="J7:L7"/>
    <mergeCell ref="J8:L8"/>
    <mergeCell ref="C2:M4"/>
    <mergeCell ref="C5:D5"/>
    <mergeCell ref="E5:F5"/>
    <mergeCell ref="G5:J5"/>
    <mergeCell ref="K5:M5"/>
    <mergeCell ref="D7:F7"/>
    <mergeCell ref="D8:F8"/>
    <mergeCell ref="C40:D40"/>
    <mergeCell ref="F44:G44"/>
    <mergeCell ref="H55:I55"/>
    <mergeCell ref="C10:D10"/>
    <mergeCell ref="F10:G10"/>
    <mergeCell ref="C27:D27"/>
    <mergeCell ref="F29:G29"/>
    <mergeCell ref="C34:D34"/>
    <mergeCell ref="F34:G34"/>
    <mergeCell ref="F39:G39"/>
    <mergeCell ref="J10:M10"/>
    <mergeCell ref="C16:D16"/>
    <mergeCell ref="F16:G16"/>
    <mergeCell ref="F22:G22"/>
    <mergeCell ref="C23:D23"/>
  </mergeCells>
  <conditionalFormatting sqref="M12:M21">
    <cfRule type="containsText" dxfId="1" priority="1" operator="containsText" text="Y">
      <formula>NOT(ISERROR(SEARCH(("Y"),(M12))))</formula>
    </cfRule>
  </conditionalFormatting>
  <conditionalFormatting sqref="M12:M21 M56:M67 M70 M72">
    <cfRule type="containsText" dxfId="0" priority="2" operator="containsText" text="N">
      <formula>NOT(ISERROR(SEARCH(("N"),(M12))))</formula>
    </cfRule>
  </conditionalFormatting>
  <dataValidations count="1">
    <dataValidation type="list" allowBlank="1" sqref="D24" xr:uid="{00000000-0002-0000-0000-000000000000}">
      <formula1>"1,2,3,4,5"</formula1>
    </dataValidation>
  </dataValidations>
  <hyperlinks>
    <hyperlink ref="M44" r:id="rId1" xr:uid="{D680BC6F-5109-4B75-B2DA-851300AAB3D3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Property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Isuda Maure</cp:lastModifiedBy>
  <dcterms:created xsi:type="dcterms:W3CDTF">2022-06-14T00:07:58Z</dcterms:created>
  <dcterms:modified xsi:type="dcterms:W3CDTF">2023-03-21T21:36:36Z</dcterms:modified>
</cp:coreProperties>
</file>